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evenue model" sheetId="2" state="visible" r:id="rId2"/>
    <sheet xmlns:r="http://schemas.openxmlformats.org/officeDocument/2006/relationships" name="Build cost avoided" sheetId="3" state="visible" r:id="rId3"/>
    <sheet xmlns:r="http://schemas.openxmlformats.org/officeDocument/2006/relationships" name="Combined case" sheetId="4" state="visible" r:id="rId4"/>
    <sheet xmlns:r="http://schemas.openxmlformats.org/officeDocument/2006/relationships" name="Notes &amp; assump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23">
    <font>
      <name val="Calibri"/>
      <family val="2"/>
      <color theme="1"/>
      <sz val="11"/>
      <scheme val="minor"/>
    </font>
    <font>
      <name val="Georgia"/>
      <color rgb="FFFFFFFF"/>
      <sz val="24"/>
    </font>
    <font>
      <name val="Calibri"/>
      <i val="1"/>
      <color rgb="FFFFFFFF"/>
      <sz val="11"/>
    </font>
    <font>
      <name val="Calibri"/>
      <b val="1"/>
      <color rgb="0028020F"/>
      <sz val="11"/>
    </font>
    <font>
      <name val="Calibri"/>
      <b val="1"/>
      <sz val="11"/>
    </font>
    <font>
      <name val="Calibri"/>
      <color rgb="FF5A5A5A"/>
      <sz val="10"/>
    </font>
    <font>
      <name val="Calibri"/>
      <b val="1"/>
      <color rgb="00E35300"/>
      <sz val="11"/>
    </font>
    <font>
      <name val="Calibri"/>
      <i val="1"/>
      <color rgb="FF5A5A5A"/>
      <sz val="10"/>
    </font>
    <font>
      <name val="Georgia"/>
      <color rgb="0028020F"/>
      <sz val="20"/>
    </font>
    <font>
      <name val="Calibri"/>
      <b val="1"/>
      <color rgb="FF8A8A8A"/>
      <sz val="10"/>
    </font>
    <font>
      <name val="Calibri"/>
      <sz val="11"/>
    </font>
    <font>
      <name val="Calibri"/>
      <i val="1"/>
      <color rgb="FF8A8A8A"/>
      <sz val="10"/>
    </font>
    <font>
      <name val="Calibri"/>
      <color rgb="00E35300"/>
      <sz val="11"/>
    </font>
    <font>
      <name val="Georgia"/>
      <color rgb="0028020F"/>
      <sz val="14"/>
    </font>
    <font>
      <name val="Georgia"/>
      <b val="1"/>
      <color rgb="00E35300"/>
      <sz val="18"/>
    </font>
    <font>
      <name val="Calibri"/>
      <color rgb="FF8A8A8A"/>
      <sz val="10"/>
    </font>
    <font>
      <name val="Calibri"/>
      <color rgb="0028020F"/>
      <sz val="11"/>
    </font>
    <font>
      <name val="Calibri"/>
      <i val="1"/>
      <color rgb="00E35300"/>
      <sz val="10"/>
    </font>
    <font>
      <name val="Georgia"/>
      <b val="1"/>
      <i val="1"/>
      <color rgb="00E35300"/>
      <sz val="20"/>
    </font>
    <font>
      <name val="Calibri"/>
      <color rgb="FF5A5A5A"/>
      <sz val="11"/>
    </font>
    <font>
      <name val="Georgia"/>
      <b val="1"/>
      <color rgb="00E35300"/>
      <sz val="14"/>
    </font>
    <font>
      <name val="Calibri"/>
      <b val="1"/>
      <color rgb="0028020F"/>
      <sz val="12"/>
    </font>
    <font>
      <name val="Calibri"/>
      <b val="1"/>
      <color rgb="00E35300"/>
      <sz val="12"/>
    </font>
  </fonts>
  <fills count="6">
    <fill>
      <patternFill/>
    </fill>
    <fill>
      <patternFill patternType="gray125"/>
    </fill>
    <fill>
      <patternFill patternType="solid">
        <fgColor rgb="FF28020F"/>
      </patternFill>
    </fill>
    <fill>
      <patternFill patternType="solid">
        <fgColor rgb="FFFFE9DD"/>
      </patternFill>
    </fill>
    <fill>
      <patternFill patternType="solid">
        <fgColor rgb="FFF5F5F5"/>
      </patternFill>
    </fill>
    <fill>
      <patternFill patternType="solid">
        <fgColor rgb="FFFFF1E8"/>
      </patternFill>
    </fill>
  </fills>
  <borders count="2">
    <border>
      <left/>
      <right/>
      <top/>
      <bottom/>
      <diagonal/>
    </border>
    <border>
      <bottom style="thin">
        <color rgb="FF5A5A5A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indent="1"/>
    </xf>
    <xf numFmtId="0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indent="1"/>
    </xf>
    <xf numFmtId="0" fontId="7" fillId="0" borderId="0" applyAlignment="1" pivotButton="0" quotePrefix="0" xfId="0">
      <alignment horizontal="left" vertical="top" wrapText="1" indent="1"/>
    </xf>
    <xf numFmtId="0" fontId="8" fillId="0" borderId="0" applyAlignment="1" pivotButton="0" quotePrefix="0" xfId="0">
      <alignment horizontal="left" indent="1"/>
    </xf>
    <xf numFmtId="0" fontId="7" fillId="0" borderId="0" applyAlignment="1" pivotButton="0" quotePrefix="0" xfId="0">
      <alignment horizontal="left" indent="1"/>
    </xf>
    <xf numFmtId="0" fontId="9" fillId="0" borderId="0" pivotButton="0" quotePrefix="0" xfId="0"/>
    <xf numFmtId="0" fontId="10" fillId="0" borderId="0" pivotButton="0" quotePrefix="0" xfId="0"/>
    <xf numFmtId="1" fontId="3" fillId="3" borderId="0" applyAlignment="1" pivotButton="0" quotePrefix="0" xfId="0">
      <alignment horizontal="center"/>
    </xf>
    <xf numFmtId="0" fontId="11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0" fontId="9" fillId="4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164" fontId="0" fillId="0" borderId="0" pivotButton="0" quotePrefix="0" xfId="0"/>
    <xf numFmtId="164" fontId="3" fillId="0" borderId="0" pivotButton="0" quotePrefix="0" xfId="0"/>
    <xf numFmtId="164" fontId="12" fillId="0" borderId="0" pivotButton="0" quotePrefix="0" xfId="0"/>
    <xf numFmtId="164" fontId="13" fillId="0" borderId="0" pivotButton="0" quotePrefix="0" xfId="0"/>
    <xf numFmtId="164" fontId="14" fillId="0" borderId="0" pivotButton="0" quotePrefix="0" xfId="0"/>
    <xf numFmtId="164" fontId="3" fillId="3" borderId="0" applyAlignment="1" pivotButton="0" quotePrefix="0" xfId="0">
      <alignment horizontal="center"/>
    </xf>
    <xf numFmtId="2" fontId="5" fillId="0" borderId="0" pivotButton="0" quotePrefix="0" xfId="0"/>
    <xf numFmtId="0" fontId="9" fillId="4" borderId="1" applyAlignment="1" pivotButton="0" quotePrefix="0" xfId="0">
      <alignment horizontal="left" vertical="center" indent="1"/>
    </xf>
    <xf numFmtId="0" fontId="15" fillId="0" borderId="0" pivotButton="0" quotePrefix="0" xfId="0"/>
    <xf numFmtId="0" fontId="6" fillId="0" borderId="0" applyAlignment="1" pivotButton="0" quotePrefix="0" xfId="0">
      <alignment horizontal="center"/>
    </xf>
    <xf numFmtId="164" fontId="16" fillId="0" borderId="0" pivotButton="0" quotePrefix="0" xfId="0"/>
    <xf numFmtId="0" fontId="6" fillId="5" borderId="0" pivotButton="0" quotePrefix="0" xfId="0"/>
    <xf numFmtId="0" fontId="0" fillId="5" borderId="0" pivotButton="0" quotePrefix="0" xfId="0"/>
    <xf numFmtId="0" fontId="14" fillId="5" borderId="0" applyAlignment="1" pivotButton="0" quotePrefix="0" xfId="0">
      <alignment horizontal="center"/>
    </xf>
    <xf numFmtId="164" fontId="14" fillId="5" borderId="0" pivotButton="0" quotePrefix="0" xfId="0"/>
    <xf numFmtId="0" fontId="17" fillId="5" borderId="0" pivotButton="0" quotePrefix="0" xfId="0"/>
    <xf numFmtId="164" fontId="18" fillId="0" borderId="0" pivotButton="0" quotePrefix="0" xfId="0"/>
    <xf numFmtId="0" fontId="9" fillId="4" borderId="1" applyAlignment="1" pivotButton="0" quotePrefix="0" xfId="0">
      <alignment horizontal="center" vertical="center"/>
    </xf>
    <xf numFmtId="164" fontId="19" fillId="0" borderId="0" pivotButton="0" quotePrefix="0" xfId="0"/>
    <xf numFmtId="164" fontId="20" fillId="5" borderId="0" pivotButton="0" quotePrefix="0" xfId="0"/>
    <xf numFmtId="0" fontId="21" fillId="0" borderId="0" pivotButton="0" quotePrefix="0" xfId="0"/>
    <xf numFmtId="0" fontId="4" fillId="0" borderId="0" applyAlignment="1" pivotButton="0" quotePrefix="0" xfId="0">
      <alignment horizontal="left" vertical="top" indent="1"/>
    </xf>
    <xf numFmtId="0" fontId="5" fillId="0" borderId="0" applyAlignment="1" pivotButton="0" quotePrefix="0" xfId="0">
      <alignment horizontal="left" vertical="top" wrapText="1"/>
    </xf>
    <xf numFmtId="0" fontId="2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50" customHeight="1">
      <c r="A1" s="1" t="inlineStr">
        <is>
          <t>Janney Montgomery Scott × Aqua</t>
        </is>
      </c>
    </row>
    <row r="2" ht="28" customHeight="1">
      <c r="A2" s="2" t="inlineStr">
        <is>
          <t>Economics model — adjust inputs in Revenue and Build cost tabs to see how the math updates.</t>
        </is>
      </c>
    </row>
    <row r="3" ht="24" customHeight="1"/>
    <row r="4">
      <c r="A4" s="3" t="inlineStr">
        <is>
          <t>What's in this workbook</t>
        </is>
      </c>
    </row>
    <row r="5" ht="28" customHeight="1">
      <c r="A5" s="4" t="inlineStr">
        <is>
          <t xml:space="preserve">  Revenue model</t>
        </is>
      </c>
      <c r="B5" s="5" t="inlineStr">
        <is>
          <t>Live 10-year build of captured economics from white-label feeders. Adjust feeders/yr, AUM/feeder, and bps.</t>
        </is>
      </c>
    </row>
    <row r="6" ht="28" customHeight="1">
      <c r="A6" s="4" t="inlineStr">
        <is>
          <t xml:space="preserve">  Build cost avoided</t>
        </is>
      </c>
      <c r="B6" s="5" t="inlineStr">
        <is>
          <t>Headcount and overhead Janney would absorb to run an alts function in-house at a given AUM scale.</t>
        </is>
      </c>
    </row>
    <row r="7" ht="28" customHeight="1">
      <c r="A7" s="4" t="inlineStr">
        <is>
          <t xml:space="preserve">  Combined economic case</t>
        </is>
      </c>
      <c r="B7" s="5" t="inlineStr">
        <is>
          <t>Year-by-year view of revenue captured + cost avoided, side by side.</t>
        </is>
      </c>
    </row>
    <row r="8" ht="28" customHeight="1">
      <c r="A8" s="4" t="inlineStr">
        <is>
          <t xml:space="preserve">  Notes &amp; assumptions</t>
        </is>
      </c>
      <c r="B8" s="5" t="inlineStr">
        <is>
          <t>How we built the numbers, what's research-backed vs. estimated, and what's adjustable.</t>
        </is>
      </c>
    </row>
    <row r="10">
      <c r="A10" s="6" t="inlineStr">
        <is>
          <t>Provenance &amp; disclaimer</t>
        </is>
      </c>
    </row>
    <row r="11" ht="90" customHeight="1">
      <c r="A11" s="7" t="inlineStr">
        <is>
          <t>Numbers reflect Aqua's research and representative estimates from comparable wealth-management customers we've worked with. They are illustrative — not a quote, not a forecast, and not advice. Adjust the inputs to model Janney's specific assumptions; the formulas update automatically. For a custom deeper-rigor model, contact Aqua.</t>
        </is>
      </c>
    </row>
  </sheetData>
  <mergeCells count="8">
    <mergeCell ref="A2:F2"/>
    <mergeCell ref="A11:F11"/>
    <mergeCell ref="B7:F7"/>
    <mergeCell ref="A10:F10"/>
    <mergeCell ref="B6:F6"/>
    <mergeCell ref="A1:F1"/>
    <mergeCell ref="B5:F5"/>
    <mergeCell ref="B8:F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8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28" customWidth="1" min="3" max="3"/>
    <col width="22" customWidth="1" min="4" max="4"/>
    <col width="22" customWidth="1" min="5" max="5"/>
    <col width="22" customWidth="1" min="6" max="6"/>
  </cols>
  <sheetData>
    <row r="1" ht="36" customHeight="1">
      <c r="A1" s="8" t="inlineStr">
        <is>
          <t>Revenue model — 10-year build</t>
        </is>
      </c>
    </row>
    <row r="2">
      <c r="A2" s="9" t="inlineStr">
        <is>
          <t>Mirrors the live calculator on slide 11. Edit input cells (orange) — outputs and chart recalc.</t>
        </is>
      </c>
    </row>
    <row r="4">
      <c r="A4" s="10" t="inlineStr">
        <is>
          <t>INPUTS</t>
        </is>
      </c>
    </row>
    <row r="5">
      <c r="A5" s="11" t="inlineStr">
        <is>
          <t>Feeders launched per year</t>
        </is>
      </c>
      <c r="B5" s="12" t="n">
        <v>10</v>
      </c>
      <c r="C5" s="13" t="inlineStr">
        <is>
          <t>feeders launched annually</t>
        </is>
      </c>
    </row>
    <row r="6">
      <c r="A6" s="11" t="inlineStr">
        <is>
          <t>Avg. AUM per feeder ($M)</t>
        </is>
      </c>
      <c r="B6" s="12" t="n">
        <v>100</v>
      </c>
      <c r="C6" s="13" t="inlineStr">
        <is>
          <t>millions of $ per vintage</t>
        </is>
      </c>
    </row>
    <row r="7">
      <c r="A7" s="11" t="inlineStr">
        <is>
          <t>Captured fee (bps)</t>
        </is>
      </c>
      <c r="B7" s="12" t="n">
        <v>75</v>
      </c>
      <c r="C7" s="13" t="inlineStr">
        <is>
          <t>basis points captured by Janney</t>
        </is>
      </c>
    </row>
    <row r="9">
      <c r="A9" s="14" t="inlineStr">
        <is>
          <t>Annual revenue per vintage ($)</t>
        </is>
      </c>
      <c r="B9" s="15">
        <f>B6*1000000*(B7/10000)</f>
        <v/>
      </c>
    </row>
    <row r="12" ht="30" customHeight="1">
      <c r="A12" s="16" t="inlineStr">
        <is>
          <t>Year</t>
        </is>
      </c>
      <c r="B12" s="16" t="inlineStr">
        <is>
          <t>Active vintages</t>
        </is>
      </c>
      <c r="C12" s="16" t="inlineStr">
        <is>
          <t>New vintage rev (partial yr)</t>
        </is>
      </c>
      <c r="D12" s="16" t="inlineStr">
        <is>
          <t>Existing vintages rev</t>
        </is>
      </c>
      <c r="E12" s="16" t="inlineStr">
        <is>
          <t>Total annual revenue</t>
        </is>
      </c>
      <c r="F12" s="16" t="inlineStr">
        <is>
          <t>Cumulative revenue</t>
        </is>
      </c>
    </row>
    <row r="13">
      <c r="A13" s="17" t="n">
        <v>1</v>
      </c>
      <c r="B13" s="18" t="n">
        <v>1</v>
      </c>
      <c r="C13" s="19">
        <f>$B$5*$B$9*0.5</f>
        <v/>
      </c>
      <c r="D13" s="19">
        <f>$B$5*$B$9*(1-1)</f>
        <v/>
      </c>
      <c r="E13" s="20">
        <f>C13+D13</f>
        <v/>
      </c>
      <c r="F13" s="21">
        <f>E13</f>
        <v/>
      </c>
    </row>
    <row r="14">
      <c r="A14" s="17" t="n">
        <v>2</v>
      </c>
      <c r="B14" s="18" t="n">
        <v>2</v>
      </c>
      <c r="C14" s="19">
        <f>$B$5*$B$9*0.5</f>
        <v/>
      </c>
      <c r="D14" s="19">
        <f>$B$5*$B$9*(2-1)</f>
        <v/>
      </c>
      <c r="E14" s="20">
        <f>C14+D14</f>
        <v/>
      </c>
      <c r="F14" s="21">
        <f>F13+E14</f>
        <v/>
      </c>
    </row>
    <row r="15">
      <c r="A15" s="17" t="n">
        <v>3</v>
      </c>
      <c r="B15" s="18" t="n">
        <v>3</v>
      </c>
      <c r="C15" s="19">
        <f>$B$5*$B$9*0.5</f>
        <v/>
      </c>
      <c r="D15" s="19">
        <f>$B$5*$B$9*(3-1)</f>
        <v/>
      </c>
      <c r="E15" s="20">
        <f>C15+D15</f>
        <v/>
      </c>
      <c r="F15" s="21">
        <f>F14+E15</f>
        <v/>
      </c>
    </row>
    <row r="16">
      <c r="A16" s="17" t="n">
        <v>4</v>
      </c>
      <c r="B16" s="18" t="n">
        <v>4</v>
      </c>
      <c r="C16" s="19">
        <f>$B$5*$B$9*0.5</f>
        <v/>
      </c>
      <c r="D16" s="19">
        <f>$B$5*$B$9*(4-1)</f>
        <v/>
      </c>
      <c r="E16" s="20">
        <f>C16+D16</f>
        <v/>
      </c>
      <c r="F16" s="21">
        <f>F15+E16</f>
        <v/>
      </c>
    </row>
    <row r="17">
      <c r="A17" s="17" t="n">
        <v>5</v>
      </c>
      <c r="B17" s="18" t="n">
        <v>5</v>
      </c>
      <c r="C17" s="19">
        <f>$B$5*$B$9*0.5</f>
        <v/>
      </c>
      <c r="D17" s="19">
        <f>$B$5*$B$9*(5-1)</f>
        <v/>
      </c>
      <c r="E17" s="20">
        <f>C17+D17</f>
        <v/>
      </c>
      <c r="F17" s="21">
        <f>F16+E17</f>
        <v/>
      </c>
    </row>
    <row r="18">
      <c r="A18" s="17" t="n">
        <v>6</v>
      </c>
      <c r="B18" s="18" t="n">
        <v>6</v>
      </c>
      <c r="C18" s="19">
        <f>$B$5*$B$9*0.5</f>
        <v/>
      </c>
      <c r="D18" s="19">
        <f>$B$5*$B$9*(6-1)</f>
        <v/>
      </c>
      <c r="E18" s="20">
        <f>C18+D18</f>
        <v/>
      </c>
      <c r="F18" s="21">
        <f>F17+E18</f>
        <v/>
      </c>
    </row>
    <row r="19">
      <c r="A19" s="17" t="n">
        <v>7</v>
      </c>
      <c r="B19" s="18" t="n">
        <v>7</v>
      </c>
      <c r="C19" s="19">
        <f>$B$5*$B$9*0.5</f>
        <v/>
      </c>
      <c r="D19" s="19">
        <f>$B$5*$B$9*(7-1)</f>
        <v/>
      </c>
      <c r="E19" s="20">
        <f>C19+D19</f>
        <v/>
      </c>
      <c r="F19" s="21">
        <f>F18+E19</f>
        <v/>
      </c>
    </row>
    <row r="20">
      <c r="A20" s="17" t="n">
        <v>8</v>
      </c>
      <c r="B20" s="18" t="n">
        <v>8</v>
      </c>
      <c r="C20" s="19">
        <f>$B$5*$B$9*0.5</f>
        <v/>
      </c>
      <c r="D20" s="19">
        <f>$B$5*$B$9*(8-1)</f>
        <v/>
      </c>
      <c r="E20" s="20">
        <f>C20+D20</f>
        <v/>
      </c>
      <c r="F20" s="21">
        <f>F19+E20</f>
        <v/>
      </c>
    </row>
    <row r="21">
      <c r="A21" s="17" t="n">
        <v>9</v>
      </c>
      <c r="B21" s="18" t="n">
        <v>9</v>
      </c>
      <c r="C21" s="19">
        <f>$B$5*$B$9*0.5</f>
        <v/>
      </c>
      <c r="D21" s="19">
        <f>$B$5*$B$9*(9-1)</f>
        <v/>
      </c>
      <c r="E21" s="20">
        <f>C21+D21</f>
        <v/>
      </c>
      <c r="F21" s="21">
        <f>F20+E21</f>
        <v/>
      </c>
    </row>
    <row r="22">
      <c r="A22" s="17" t="n">
        <v>10</v>
      </c>
      <c r="B22" s="18" t="n">
        <v>10</v>
      </c>
      <c r="C22" s="19">
        <f>$B$5*$B$9*0.5</f>
        <v/>
      </c>
      <c r="D22" s="19">
        <f>$B$5*$B$9*(10-1)</f>
        <v/>
      </c>
      <c r="E22" s="20">
        <f>C22+D22</f>
        <v/>
      </c>
      <c r="F22" s="21">
        <f>F21+E22</f>
        <v/>
      </c>
    </row>
    <row r="25">
      <c r="A25" s="10" t="inlineStr">
        <is>
          <t>OUTPUTS</t>
        </is>
      </c>
    </row>
    <row r="26">
      <c r="A26" s="11" t="inlineStr">
        <is>
          <t>Year 1 revenue (partial year)</t>
        </is>
      </c>
      <c r="B26" s="22">
        <f>E13</f>
        <v/>
      </c>
    </row>
    <row r="27">
      <c r="A27" s="11" t="inlineStr">
        <is>
          <t>Year 10 run-rate</t>
        </is>
      </c>
      <c r="B27" s="22">
        <f>E22</f>
        <v/>
      </c>
    </row>
    <row r="28">
      <c r="A28" s="4" t="inlineStr">
        <is>
          <t>10-year cumulative captured</t>
        </is>
      </c>
      <c r="B28" s="23">
        <f>F22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16" customWidth="1" min="3" max="3"/>
    <col width="18" customWidth="1" min="4" max="4"/>
    <col width="56" customWidth="1" min="5" max="5"/>
  </cols>
  <sheetData>
    <row r="1" ht="36" customHeight="1">
      <c r="A1" s="8" t="inlineStr">
        <is>
          <t>Build cost avoided — annual headcount + overhead</t>
        </is>
      </c>
    </row>
    <row r="2">
      <c r="A2" s="9" t="inlineStr">
        <is>
          <t>Mirrors the live calculator on slide 12. Edit AUM input — FTE counts and total cost recalc.</t>
        </is>
      </c>
    </row>
    <row r="4">
      <c r="A4" s="10" t="inlineStr">
        <is>
          <t>INPUTS</t>
        </is>
      </c>
    </row>
    <row r="5">
      <c r="A5" s="11" t="inlineStr">
        <is>
          <t>Alts program AUM ($M)</t>
        </is>
      </c>
      <c r="B5" s="12" t="n">
        <v>5000</v>
      </c>
      <c r="C5" s="13" t="inlineStr">
        <is>
          <t>millions of $ — your scale target</t>
        </is>
      </c>
    </row>
    <row r="6">
      <c r="A6" s="11" t="inlineStr">
        <is>
          <t>Loaded cost per FTE ($)</t>
        </is>
      </c>
      <c r="B6" s="24" t="n">
        <v>150000</v>
      </c>
      <c r="C6" s="13" t="inlineStr">
        <is>
          <t>salary + benefits + overhead</t>
        </is>
      </c>
    </row>
    <row r="8">
      <c r="A8" s="14" t="inlineStr">
        <is>
          <t>AUM in $B</t>
        </is>
      </c>
      <c r="B8" s="25">
        <f>B5/1000</f>
        <v/>
      </c>
    </row>
    <row r="11" ht="28" customHeight="1">
      <c r="A11" s="26" t="inlineStr">
        <is>
          <t>Role</t>
        </is>
      </c>
      <c r="B11" s="26" t="inlineStr">
        <is>
          <t>Scaling</t>
        </is>
      </c>
      <c r="C11" s="26" t="inlineStr">
        <is>
          <t>FTE required</t>
        </is>
      </c>
      <c r="D11" s="26" t="inlineStr">
        <is>
          <t>Annual cost</t>
        </is>
      </c>
      <c r="E11" s="26" t="inlineStr">
        <is>
          <t>What they'd be doing</t>
        </is>
      </c>
    </row>
    <row r="12">
      <c r="A12" s="4" t="inlineStr">
        <is>
          <t>Ops Associates</t>
        </is>
      </c>
      <c r="B12" s="27" t="inlineStr">
        <is>
          <t>1 per $200M AUM</t>
        </is>
      </c>
      <c r="C12" s="28">
        <f>MAX(3, ROUND($B$8*5, 0))</f>
        <v/>
      </c>
      <c r="D12" s="29">
        <f>C12*$B$6</f>
        <v/>
      </c>
      <c r="E12" s="14" t="inlineStr">
        <is>
          <t>Sub doc handling, custody coordination, settlement chasing</t>
        </is>
      </c>
    </row>
    <row r="13">
      <c r="A13" s="4" t="inlineStr">
        <is>
          <t>Investor Services</t>
        </is>
      </c>
      <c r="B13" s="27" t="inlineStr">
        <is>
          <t>1 per $500M AUM</t>
        </is>
      </c>
      <c r="C13" s="28">
        <f>MAX(2, ROUND($B$8*2, 0))</f>
        <v/>
      </c>
      <c r="D13" s="29">
        <f>C13*$B$6</f>
        <v/>
      </c>
      <c r="E13" s="14" t="inlineStr">
        <is>
          <t>Advisor and rep support, document chasing, redemption processing</t>
        </is>
      </c>
    </row>
    <row r="14">
      <c r="A14" s="4" t="inlineStr">
        <is>
          <t>Compliance / Tech</t>
        </is>
      </c>
      <c r="B14" s="27" t="inlineStr">
        <is>
          <t>1 per $500M AUM</t>
        </is>
      </c>
      <c r="C14" s="28">
        <f>MAX(2, ROUND($B$8*2, 0))</f>
        <v/>
      </c>
      <c r="D14" s="29">
        <f>C14*$B$6</f>
        <v/>
      </c>
      <c r="E14" s="14" t="inlineStr">
        <is>
          <t>Form review, regulatory tracking, integration upkeep, reporting</t>
        </is>
      </c>
    </row>
    <row r="16" ht="26" customHeight="1">
      <c r="A16" s="30" t="inlineStr">
        <is>
          <t>TOTAL FTE AVOIDED</t>
        </is>
      </c>
      <c r="B16" s="31" t="n"/>
      <c r="C16" s="32">
        <f>SUM(C12:C14)</f>
        <v/>
      </c>
      <c r="D16" s="33">
        <f>SUM(D12:D14)</f>
        <v/>
      </c>
      <c r="E16" s="34" t="inlineStr">
        <is>
          <t>All handled by Aqua — Janney's team focuses on strategy, not operations</t>
        </is>
      </c>
    </row>
    <row r="19">
      <c r="A19" s="10" t="inlineStr">
        <is>
          <t>ANNUAL SAVINGS</t>
        </is>
      </c>
    </row>
    <row r="20">
      <c r="A20" s="4" t="inlineStr">
        <is>
          <t>Saved every year, day one</t>
        </is>
      </c>
      <c r="B20" s="35">
        <f>D16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6" customWidth="1" min="4" max="4"/>
    <col width="22" customWidth="1" min="5" max="5"/>
  </cols>
  <sheetData>
    <row r="1" ht="36" customHeight="1">
      <c r="A1" s="8" t="inlineStr">
        <is>
          <t>Combined economic case</t>
        </is>
      </c>
    </row>
    <row r="2">
      <c r="A2" s="9" t="inlineStr">
        <is>
          <t>Year-by-year view: revenue captured + ongoing cost avoided. Pulls from Revenue model and Build cost tabs.</t>
        </is>
      </c>
    </row>
    <row r="4" ht="28" customHeight="1">
      <c r="A4" s="36" t="inlineStr">
        <is>
          <t>Year</t>
        </is>
      </c>
      <c r="B4" s="36" t="inlineStr">
        <is>
          <t>Revenue captured</t>
        </is>
      </c>
      <c r="C4" s="36" t="inlineStr">
        <is>
          <t>Cost avoided (annual)</t>
        </is>
      </c>
      <c r="D4" s="36" t="inlineStr">
        <is>
          <t>Combined annual benefit</t>
        </is>
      </c>
      <c r="E4" s="36" t="inlineStr">
        <is>
          <t>Cumulative benefit</t>
        </is>
      </c>
    </row>
    <row r="5">
      <c r="A5" s="17" t="n">
        <v>1</v>
      </c>
      <c r="B5" s="19">
        <f>'Revenue model'!E13</f>
        <v/>
      </c>
      <c r="C5" s="37">
        <f>'Build cost avoided'!$B$20</f>
        <v/>
      </c>
      <c r="D5" s="20">
        <f>B5+C5</f>
        <v/>
      </c>
      <c r="E5" s="21">
        <f>D5</f>
        <v/>
      </c>
    </row>
    <row r="6">
      <c r="A6" s="17" t="n">
        <v>2</v>
      </c>
      <c r="B6" s="19">
        <f>'Revenue model'!E14</f>
        <v/>
      </c>
      <c r="C6" s="37">
        <f>'Build cost avoided'!$B$20</f>
        <v/>
      </c>
      <c r="D6" s="20">
        <f>B6+C6</f>
        <v/>
      </c>
      <c r="E6" s="21">
        <f>E5+D6</f>
        <v/>
      </c>
    </row>
    <row r="7">
      <c r="A7" s="17" t="n">
        <v>3</v>
      </c>
      <c r="B7" s="19">
        <f>'Revenue model'!E15</f>
        <v/>
      </c>
      <c r="C7" s="37">
        <f>'Build cost avoided'!$B$20</f>
        <v/>
      </c>
      <c r="D7" s="20">
        <f>B7+C7</f>
        <v/>
      </c>
      <c r="E7" s="21">
        <f>E6+D7</f>
        <v/>
      </c>
    </row>
    <row r="8">
      <c r="A8" s="17" t="n">
        <v>4</v>
      </c>
      <c r="B8" s="19">
        <f>'Revenue model'!E16</f>
        <v/>
      </c>
      <c r="C8" s="37">
        <f>'Build cost avoided'!$B$20</f>
        <v/>
      </c>
      <c r="D8" s="20">
        <f>B8+C8</f>
        <v/>
      </c>
      <c r="E8" s="21">
        <f>E7+D8</f>
        <v/>
      </c>
    </row>
    <row r="9">
      <c r="A9" s="17" t="n">
        <v>5</v>
      </c>
      <c r="B9" s="19">
        <f>'Revenue model'!E17</f>
        <v/>
      </c>
      <c r="C9" s="37">
        <f>'Build cost avoided'!$B$20</f>
        <v/>
      </c>
      <c r="D9" s="20">
        <f>B9+C9</f>
        <v/>
      </c>
      <c r="E9" s="21">
        <f>E8+D9</f>
        <v/>
      </c>
    </row>
    <row r="10">
      <c r="A10" s="17" t="n">
        <v>6</v>
      </c>
      <c r="B10" s="19">
        <f>'Revenue model'!E18</f>
        <v/>
      </c>
      <c r="C10" s="37">
        <f>'Build cost avoided'!$B$20</f>
        <v/>
      </c>
      <c r="D10" s="20">
        <f>B10+C10</f>
        <v/>
      </c>
      <c r="E10" s="21">
        <f>E9+D10</f>
        <v/>
      </c>
    </row>
    <row r="11">
      <c r="A11" s="17" t="n">
        <v>7</v>
      </c>
      <c r="B11" s="19">
        <f>'Revenue model'!E19</f>
        <v/>
      </c>
      <c r="C11" s="37">
        <f>'Build cost avoided'!$B$20</f>
        <v/>
      </c>
      <c r="D11" s="20">
        <f>B11+C11</f>
        <v/>
      </c>
      <c r="E11" s="21">
        <f>E10+D11</f>
        <v/>
      </c>
    </row>
    <row r="12">
      <c r="A12" s="17" t="n">
        <v>8</v>
      </c>
      <c r="B12" s="19">
        <f>'Revenue model'!E20</f>
        <v/>
      </c>
      <c r="C12" s="37">
        <f>'Build cost avoided'!$B$20</f>
        <v/>
      </c>
      <c r="D12" s="20">
        <f>B12+C12</f>
        <v/>
      </c>
      <c r="E12" s="21">
        <f>E11+D12</f>
        <v/>
      </c>
    </row>
    <row r="13">
      <c r="A13" s="17" t="n">
        <v>9</v>
      </c>
      <c r="B13" s="19">
        <f>'Revenue model'!E21</f>
        <v/>
      </c>
      <c r="C13" s="37">
        <f>'Build cost avoided'!$B$20</f>
        <v/>
      </c>
      <c r="D13" s="20">
        <f>B13+C13</f>
        <v/>
      </c>
      <c r="E13" s="21">
        <f>E12+D13</f>
        <v/>
      </c>
    </row>
    <row r="14">
      <c r="A14" s="17" t="n">
        <v>10</v>
      </c>
      <c r="B14" s="19">
        <f>'Revenue model'!E22</f>
        <v/>
      </c>
      <c r="C14" s="37">
        <f>'Build cost avoided'!$B$20</f>
        <v/>
      </c>
      <c r="D14" s="20">
        <f>B14+C14</f>
        <v/>
      </c>
      <c r="E14" s="21">
        <f>E13+D14</f>
        <v/>
      </c>
    </row>
    <row r="16" ht="26" customHeight="1">
      <c r="A16" s="30" t="inlineStr">
        <is>
          <t>10-YEAR TOTAL</t>
        </is>
      </c>
      <c r="B16" s="38">
        <f>SUM(B5:B14)</f>
        <v/>
      </c>
      <c r="C16" s="38">
        <f>SUM(C5:C14)</f>
        <v/>
      </c>
      <c r="D16" s="38">
        <f>SUM(D5:D14)</f>
        <v/>
      </c>
      <c r="E16" s="38">
        <f>E14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 ht="36" customHeight="1">
      <c r="A1" s="8" t="inlineStr">
        <is>
          <t>Notes &amp; assumptions</t>
        </is>
      </c>
    </row>
    <row r="3">
      <c r="A3" s="39" t="inlineStr">
        <is>
          <t>Revenue model</t>
        </is>
      </c>
    </row>
    <row r="4" ht="42" customHeight="1">
      <c r="A4" s="40" t="inlineStr">
        <is>
          <t>Vintage life</t>
        </is>
      </c>
      <c r="B4" s="41" t="inlineStr">
        <is>
          <t>Each new feeder is assumed to remain active and earn the captured fee through the full 10-year window. Real-world vintages may decay; this is a conservative compounding model.</t>
        </is>
      </c>
    </row>
    <row r="5" ht="42" customHeight="1">
      <c r="A5" s="40" t="inlineStr">
        <is>
          <t>New vintage in launch year</t>
        </is>
      </c>
      <c r="B5" s="41" t="inlineStr">
        <is>
          <t>Counted at 50% of full annual run-rate (partial year). Existing vintages count for full-year revenue.</t>
        </is>
      </c>
    </row>
    <row r="6" ht="42" customHeight="1">
      <c r="A6" s="40" t="inlineStr">
        <is>
          <t>Captured fee</t>
        </is>
      </c>
      <c r="B6" s="41" t="inlineStr">
        <is>
          <t>Bps charged by Janney on the AUM placed through Janney-branded structures. 75 bps default reflects the 50–100 bps range Aqua sees across white-label feeders at comparable wealth managers.</t>
        </is>
      </c>
    </row>
    <row r="7" ht="42" customHeight="1">
      <c r="A7" s="40" t="inlineStr">
        <is>
          <t>AUM per feeder</t>
        </is>
      </c>
      <c r="B7" s="41" t="inlineStr">
        <is>
          <t>$100M default reflects realistic mid-tier vintage size. Larger vintages possible with anchor LP commitments; smaller is also fine.</t>
        </is>
      </c>
    </row>
    <row r="9">
      <c r="A9" s="39" t="inlineStr">
        <is>
          <t>Build cost</t>
        </is>
      </c>
    </row>
    <row r="10" ht="56" customHeight="1">
      <c r="A10" s="40" t="inlineStr">
        <is>
          <t>FTE scaling</t>
        </is>
      </c>
      <c r="B10" s="41" t="inlineStr">
        <is>
          <t>Linear scaling vs. AUM is conservative — many firms over-hire as they scale. Ratios (1 ops/$200M, 1 IS/$500M, 1 compliance-tech/$500M) reflect typical wealth-management benchmarks for in-house alts operations.</t>
        </is>
      </c>
    </row>
    <row r="11" ht="56" customHeight="1">
      <c r="A11" s="40" t="inlineStr">
        <is>
          <t>Loaded cost</t>
        </is>
      </c>
      <c r="B11" s="41" t="inlineStr">
        <is>
          <t>$150K/FTE is fully-loaded (salary + benefits + overhead allocations). Adjust upward for senior roles or higher-cost-of-living markets.</t>
        </is>
      </c>
    </row>
    <row r="12" ht="56" customHeight="1">
      <c r="A12" s="40" t="inlineStr">
        <is>
          <t>With Aqua</t>
        </is>
      </c>
      <c r="B12" s="41" t="inlineStr">
        <is>
          <t>Aqua's platform handles all of these functions; Janney does not need to staff against AUM scale. The captured-revenue figures are net of Aqua's platform fee, which is not modeled here separately because actual Aqua pricing is set in joint commercial planning.</t>
        </is>
      </c>
    </row>
    <row r="13" ht="56" customHeight="1">
      <c r="A13" s="40" t="inlineStr">
        <is>
          <t>Combined case</t>
        </is>
      </c>
      <c r="B13" s="41" t="inlineStr">
        <is>
          <t>The combined economic case sums revenue captured AND cost avoided. Both are real economic benefits but conceptually distinct — revenue is new top-line; cost-avoided is bottom-line preservation. The Janney team may want to present them separately.</t>
        </is>
      </c>
    </row>
    <row r="15">
      <c r="A15" s="42" t="inlineStr">
        <is>
          <t>Provenance</t>
        </is>
      </c>
    </row>
    <row r="16" ht="80" customHeight="1">
      <c r="A16" s="7" t="inlineStr">
        <is>
          <t>Numbers reflect Aqua's research and representative estimates from comparable wealth-management customers we've worked with. They are illustrative — not a quote, not a forecast, and not advice. Adjust the inputs to model Janney's specific assumptions; the formulas update automatically. For a custom deeper-rigor model, contact Aqua.</t>
        </is>
      </c>
    </row>
  </sheetData>
  <mergeCells count="2">
    <mergeCell ref="A16:B16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2026-05-06T20:19:48Z</dcterms:created>
  <dcterms:modified xmlns:dcterms="http://purl.org/dc/terms/" xmlns:xsi="http://www.w3.org/2001/XMLSchema-instance" xsi:type="dcterms:W3CDTF">2026-05-07T20:29:44Z</dcterms:modified>
</cp:coreProperties>
</file>